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33fb600b3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Calculator" sheetId="1" r:id="R8d43619fae184299"/>
    <x:sheet xmlns:r="http://schemas.openxmlformats.org/officeDocument/2006/relationships" name="Batch Quotes" sheetId="2" r:id="Rbb103f192a5e49c5"/>
    <x:sheet xmlns:r="http://schemas.openxmlformats.org/officeDocument/2006/relationships" name="Read Me" sheetId="3" r:id="Ra28f997925314464"/>
  </x:sheets>
  <x:calcPr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$0.0000"/>
    <x:numFmt numFmtId="202" formatCode="$#,##0.00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174A8B"/>
      <x:name val="Carlito"/>
    </x:font>
    <x:font>
      <x:b/>
      <x:sz val="11"/>
      <x:color rgb="FF096B52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22D4C"/>
      </x:patternFill>
    </x:fill>
    <x:fill>
      <x:patternFill patternType="solid">
        <x:fgColor rgb="FF234B72"/>
      </x:patternFill>
    </x:fill>
    <x:fill>
      <x:patternFill patternType="solid">
        <x:fgColor rgb="FFE9F3FF"/>
      </x:patternFill>
    </x:fill>
    <x:fill>
      <x:patternFill patternType="solid">
        <x:fgColor rgb="FFE8F6F0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right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right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right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right"/>
    </x:xf>
    <x:xf numFmtId="200" fontId="3" fillId="4" borderId="0" xfId="0" applyNumberFormat="1" applyFont="1" applyFill="1" applyBorder="1" applyAlignment="1">
      <x:alignment horizontal="right"/>
    </x:xf>
    <x:xf numFmtId="200" fontId="3" fillId="4" borderId="1" xfId="0" applyNumberFormat="1" applyFont="1" applyFill="1" applyBorder="1" applyAlignment="1">
      <x:alignment horizontal="right"/>
    </x:xf>
    <x:xf numFmtId="200" fontId="4" fillId="5" borderId="0" xfId="0" applyNumberFormat="1" applyFont="1" applyFill="1" applyBorder="1" applyAlignment="1">
      <x:alignment horizontal="right"/>
    </x:xf>
    <x:xf numFmtId="200" fontId="4" fillId="5" borderId="1" xfId="0" applyNumberFormat="1" applyFont="1" applyFill="1" applyBorder="1" applyAlignment="1">
      <x:alignment horizontal="right"/>
    </x:xf>
    <x:xf numFmtId="201" fontId="4" fillId="5" borderId="0" xfId="0" applyNumberFormat="1" applyFont="1" applyFill="1" applyBorder="1" applyAlignment="1">
      <x:alignment horizontal="right"/>
    </x:xf>
    <x:xf numFmtId="201" fontId="4" fillId="5" borderId="1" xfId="0" applyNumberFormat="1" applyFont="1" applyFill="1" applyBorder="1" applyAlignment="1">
      <x:alignment horizontal="right"/>
    </x:xf>
    <x:xf numFmtId="202" fontId="4" fillId="5" borderId="0" xfId="0" applyNumberFormat="1" applyFont="1" applyFill="1" applyBorder="1" applyAlignment="1">
      <x:alignment horizontal="right"/>
    </x:xf>
    <x:xf numFmtId="202" fontId="4" fillId="5" borderId="1" xfId="0" applyNumberFormat="1" applyFont="1" applyFill="1" applyBorder="1" applyAlignment="1">
      <x:alignment horizontal="right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4" borderId="0" xfId="0" applyNumberFormat="1" applyFont="1" applyFill="1" applyBorder="1"/>
    <x:xf numFmtId="200" fontId="0" fillId="4" borderId="0" xfId="0" applyNumberFormat="1" applyFont="1" applyFill="1" applyBorder="1"/>
    <x:xf numFmtId="202" fontId="0" fillId="4" borderId="1" xfId="0" applyNumberFormat="1" applyFont="1" applyFill="1" applyBorder="1"/>
    <x:xf numFmtId="200" fontId="0" fillId="4" borderId="1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f911b274344a1" /><Relationship Type="http://schemas.openxmlformats.org/officeDocument/2006/relationships/theme" Target="/xl/theme/theme1.xml" Id="R846db9d5598f4cd6" /><Relationship Type="http://schemas.openxmlformats.org/officeDocument/2006/relationships/sharedStrings" Target="/xl/sharedStrings.xml" Id="R4f90cd5931684e24" /><Relationship Type="http://schemas.openxmlformats.org/officeDocument/2006/relationships/worksheet" Target="/xl/worksheets/sheet1.xml" Id="R8d43619fae184299" /><Relationship Type="http://schemas.openxmlformats.org/officeDocument/2006/relationships/worksheet" Target="/xl/worksheets/sheet2.xml" Id="Rbb103f192a5e49c5" /><Relationship Type="http://schemas.openxmlformats.org/officeDocument/2006/relationships/worksheet" Target="/xl/worksheets/sheet3.xml" Id="Ra28f9979253144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6" hidden="0" customWidth="1"/>
    <x:col min="3" max="3" width="19" hidden="0" customWidth="1"/>
    <x:col min="4" max="4" width="50" hidden="0" customWidth="1"/>
    <x:col min="5" max="5" width="3" hidden="0" customWidth="1"/>
    <x:col min="6" max="6" width="32" hidden="0" customWidth="1"/>
    <x:col min="7" max="7" width="19" hidden="0" customWidth="1"/>
    <x:col min="8" max="8" width="24" hidden="0" customWidth="1"/>
  </x:cols>
  <x:sheetData>
    <x:row r="1" ht="26" customHeight="1">
      <x:c r="A1" s="4" t="str">
        <x:v>PRINTCOST STUDIO  |  FDM COST &amp; PRICING</x:v>
      </x:c>
      <x:c r="B1" s="4"/>
      <x:c r="C1" s="4"/>
      <x:c r="D1" s="4"/>
      <x:c r="E1" s="4"/>
      <x:c r="F1" s="4"/>
      <x:c r="G1" s="4"/>
      <x:c r="H1" s="4"/>
    </x:row>
    <x:row r="2" ht="26" customHeight="1">
      <x:c r="A2" s="4"/>
      <x:c r="B2" s="4"/>
      <x:c r="C2" s="4"/>
      <x:c r="D2" s="4"/>
      <x:c r="E2" s="4"/>
      <x:c r="F2" s="4"/>
      <x:c r="G2" s="4"/>
      <x:c r="H2" s="4"/>
    </x:row>
    <x:row r="3">
      <x:c r="A3" t="str">
        <x:v>Change blue input cells; green output cells recalculate automatically.</x:v>
      </x:c>
      <x:c r="B3"/>
      <x:c r="C3"/>
      <x:c r="D3"/>
    </x:row>
    <x:row r="5" ht="28" customHeight="1">
      <x:c r="A5" s="10" t="str">
        <x:v>INPUT</x:v>
      </x:c>
      <x:c r="B5" s="10" t="str">
        <x:v>VALUE</x:v>
      </x:c>
      <x:c r="C5" s="10" t="str">
        <x:v>UNIT</x:v>
      </x:c>
      <x:c r="D5" s="10" t="str">
        <x:v>HOW TO USE</x:v>
      </x:c>
      <x:c r="F5" s="10" t="str">
        <x:v>OUTPUT</x:v>
      </x:c>
      <x:c r="G5" s="10" t="str">
        <x:v>CALCULATED</x:v>
      </x:c>
      <x:c r="H5" s="10" t="str">
        <x:v>UNIT</x:v>
      </x:c>
    </x:row>
    <x:row r="6" ht="23" customHeight="1">
      <x:c r="A6" t="str">
        <x:v>Spool price</x:v>
      </x:c>
      <x:c r="B6" s="16" t="n">
        <x:v>25</x:v>
      </x:c>
      <x:c r="C6" t="str">
        <x:v>USD</x:v>
      </x:c>
      <x:c r="D6" t="str">
        <x:v>Actual amount paid for one spool</x:v>
      </x:c>
      <x:c r="F6" t="str">
        <x:v>Filament price per gram</x:v>
      </x:c>
      <x:c r="G6" s="30" t="n">
        <x:f>IF($G$26="VALID",IFERROR(B6/B7,0),"")</x:f>
        <x:v>0.025</x:v>
      </x:c>
      <x:c r="H6" t="str">
        <x:v>USD/g</x:v>
      </x:c>
    </x:row>
    <x:row r="7" ht="23" customHeight="1">
      <x:c r="A7" t="str">
        <x:v>Spool net mass</x:v>
      </x:c>
      <x:c r="B7" s="16" t="n">
        <x:v>1000</x:v>
      </x:c>
      <x:c r="C7" t="str">
        <x:v>g</x:v>
      </x:c>
      <x:c r="D7" t="str">
        <x:v>Usable filament grams</x:v>
      </x:c>
      <x:c r="F7" t="str">
        <x:v>Material per plate</x:v>
      </x:c>
      <x:c r="G7" s="32" t="n">
        <x:f>IF($G$26="VALID",B8*G6,"")</x:f>
        <x:v>2.5</x:v>
      </x:c>
      <x:c r="H7" t="str">
        <x:v>USD/plate</x:v>
      </x:c>
    </x:row>
    <x:row r="8" ht="23" customHeight="1">
      <x:c r="A8" t="str">
        <x:v>Material consumed per plate</x:v>
      </x:c>
      <x:c r="B8" s="16" t="n">
        <x:v>100</x:v>
      </x:c>
      <x:c r="C8" t="str">
        <x:v>g</x:v>
      </x:c>
      <x:c r="D8" t="str">
        <x:v>Include supports from slicer</x:v>
      </x:c>
      <x:c r="F8" t="str">
        <x:v>Electricity per plate</x:v>
      </x:c>
      <x:c r="G8" s="32" t="n">
        <x:f>IF($G$26="VALID",B9*B11/1000*B12,"")</x:f>
        <x:v>0.17279999999999998</x:v>
      </x:c>
      <x:c r="H8" t="str">
        <x:v>USD/plate</x:v>
      </x:c>
    </x:row>
    <x:row r="9" ht="23" customHeight="1">
      <x:c r="A9" t="str">
        <x:v>Print time per plate</x:v>
      </x:c>
      <x:c r="B9" s="16" t="n">
        <x:v>8</x:v>
      </x:c>
      <x:c r="C9" t="str">
        <x:v>hours</x:v>
      </x:c>
      <x:c r="D9" t="str">
        <x:v>Slicer-estimated print duration</x:v>
      </x:c>
      <x:c r="F9" t="str">
        <x:v>Machine wear per plate</x:v>
      </x:c>
      <x:c r="G9" s="32" t="n">
        <x:f>IF($G$26="VALID",IFERROR(B9*B13/B14,0),"")</x:f>
        <x:v>0.8</x:v>
      </x:c>
      <x:c r="H9" t="str">
        <x:v>USD/plate</x:v>
      </x:c>
    </x:row>
    <x:row r="10" ht="23" customHeight="1">
      <x:c r="A10" t="str">
        <x:v>Successful items per plate</x:v>
      </x:c>
      <x:c r="B10" s="16" t="n">
        <x:v>1</x:v>
      </x:c>
      <x:c r="C10" t="str">
        <x:v>items</x:v>
      </x:c>
      <x:c r="D10" t="str">
        <x:v>Whole number, at least 1</x:v>
      </x:c>
      <x:c r="F10" t="str">
        <x:v>Active labor per plate</x:v>
      </x:c>
      <x:c r="G10" s="32" t="n">
        <x:f>IF($G$26="VALID",B15/60*B16,"")</x:f>
        <x:v>2.5</x:v>
      </x:c>
      <x:c r="H10" t="str">
        <x:v>USD/plate</x:v>
      </x:c>
    </x:row>
    <x:row r="11" ht="23" customHeight="1">
      <x:c r="A11" t="str">
        <x:v>Average printer power</x:v>
      </x:c>
      <x:c r="B11" s="16" t="n">
        <x:v>120</x:v>
      </x:c>
      <x:c r="C11" t="str">
        <x:v>W</x:v>
      </x:c>
      <x:c r="D11" t="str">
        <x:v>Use measured average when possible</x:v>
      </x:c>
      <x:c r="F11" t="str">
        <x:v>One-attempt plate cost</x:v>
      </x:c>
      <x:c r="G11" s="32" t="n">
        <x:f>IF($G$26="VALID",(SUM(G7:G10))+B9*B26,"")</x:f>
        <x:v>5.9728</x:v>
      </x:c>
      <x:c r="H11" t="str">
        <x:v>USD/plate</x:v>
      </x:c>
    </x:row>
    <x:row r="12" ht="23" customHeight="1">
      <x:c r="A12" t="str">
        <x:v>Electricity rate</x:v>
      </x:c>
      <x:c r="B12" s="16" t="n">
        <x:v>0.18</x:v>
      </x:c>
      <x:c r="C12" t="str">
        <x:v>USD/kWh</x:v>
      </x:c>
      <x:c r="D12" t="str">
        <x:v>Your own rate</x:v>
      </x:c>
      <x:c r="F12" t="str">
        <x:v>Expected successful plate cost</x:v>
      </x:c>
      <x:c r="G12" s="32" t="n">
        <x:f>IF($G$26="VALID",IFERROR(G11/(1-B17),0),"")</x:f>
        <x:v>6.2871578947368425</x:v>
      </x:c>
      <x:c r="H12" t="str">
        <x:v>USD/successful plate</x:v>
      </x:c>
    </x:row>
    <x:row r="13" ht="23" customHeight="1">
      <x:c r="A13" t="str">
        <x:v>Printer acquisition cost</x:v>
      </x:c>
      <x:c r="B13" s="16" t="n">
        <x:v>400</x:v>
      </x:c>
      <x:c r="C13" t="str">
        <x:v>USD</x:v>
      </x:c>
      <x:c r="D13" t="str">
        <x:v>Machine purchase amount</x:v>
      </x:c>
      <x:c r="F13" t="str">
        <x:v>Cost per successful item</x:v>
      </x:c>
      <x:c r="G13" s="32" t="n">
        <x:f>IF($G$26="VALID",IFERROR(G12/B10+B18,0),"")</x:f>
        <x:v>6.7871578947368425</x:v>
      </x:c>
      <x:c r="H13" t="str">
        <x:v>USD/item</x:v>
      </x:c>
    </x:row>
    <x:row r="14" ht="23" customHeight="1">
      <x:c r="A14" t="str">
        <x:v>Expected printer life</x:v>
      </x:c>
      <x:c r="B14" s="16" t="n">
        <x:v>4000</x:v>
      </x:c>
      <x:c r="C14" t="str">
        <x:v>hours</x:v>
      </x:c>
      <x:c r="D14" t="str">
        <x:v>Assumed productive hours</x:v>
      </x:c>
      <x:c r="F14" t="str">
        <x:v>Order expenses</x:v>
      </x:c>
      <x:c r="G14" s="32" t="n">
        <x:f>IF($G$26="VALID",(G13*B22+B23+B24)+B27,"")</x:f>
        <x:v>6.7871578947368425</x:v>
      </x:c>
      <x:c r="H14" t="str">
        <x:v>USD/order</x:v>
      </x:c>
    </x:row>
    <x:row r="15" ht="23" customHeight="1">
      <x:c r="A15" t="str">
        <x:v>Active setup per plate</x:v>
      </x:c>
      <x:c r="B15" s="16" t="n">
        <x:v>10</x:v>
      </x:c>
      <x:c r="C15" t="str">
        <x:v>minutes</x:v>
      </x:c>
      <x:c r="D15" t="str">
        <x:v>Hands-on prep, not unattended print</x:v>
      </x:c>
      <x:c r="F15" t="str">
        <x:v>Required order gross</x:v>
      </x:c>
      <x:c r="G15" s="32" t="n">
        <x:f>IF($G$26="VALID",IFERROR((G14+B20)/(1-B19-B21),0),"")</x:f>
        <x:v>11.430899830220712</x:v>
      </x:c>
      <x:c r="H15" t="str">
        <x:v>USD/order</x:v>
      </x:c>
    </x:row>
    <x:row r="16" ht="23" customHeight="1">
      <x:c r="A16" t="str">
        <x:v>Labor hourly rate</x:v>
      </x:c>
      <x:c r="B16" s="16" t="n">
        <x:v>15</x:v>
      </x:c>
      <x:c r="C16" t="str">
        <x:v>USD/h</x:v>
      </x:c>
      <x:c r="D16" t="str">
        <x:v>Your own labor valuation</x:v>
      </x:c>
      <x:c r="F16" t="str">
        <x:v>Suggested item price</x:v>
      </x:c>
      <x:c r="G16" s="32" t="n">
        <x:f>IF($G$26="VALID",ROUNDUP(IFERROR(MAX(0,(G15-B25)/B22),0),2),"")</x:f>
        <x:v>11.430899830220712</x:v>
      </x:c>
      <x:c r="H16" t="str">
        <x:v>USD/item</x:v>
      </x:c>
    </x:row>
    <x:row r="17" ht="23" customHeight="1">
      <x:c r="A17" t="str">
        <x:v>Whole-plate failure rate</x:v>
      </x:c>
      <x:c r="B17" s="26" t="n">
        <x:v>0.05</x:v>
      </x:c>
      <x:c r="C17" t="str">
        <x:v>fraction</x:v>
      </x:c>
      <x:c r="D17" t="str">
        <x:v>5%=0.05; model assumes full plate lost</x:v>
      </x:c>
      <x:c r="F17" t="str">
        <x:v>Actual order revenue</x:v>
      </x:c>
      <x:c r="G17" s="32" t="n">
        <x:f>IF($G$26="VALID",G16*B22+B25,"")</x:f>
        <x:v>11.430899830220712</x:v>
      </x:c>
      <x:c r="H17" t="str">
        <x:v>USD/order</x:v>
      </x:c>
    </x:row>
    <x:row r="18" ht="23" customHeight="1">
      <x:c r="A18" t="str">
        <x:v>Finishing per usable item</x:v>
      </x:c>
      <x:c r="B18" s="16" t="n">
        <x:v>0.5</x:v>
      </x:c>
      <x:c r="C18" t="str">
        <x:v>USD/item</x:v>
      </x:c>
      <x:c r="D18" t="str">
        <x:v>Consumables and post-processing</x:v>
      </x:c>
      <x:c r="F18" t="str">
        <x:v>Included selling fees</x:v>
      </x:c>
      <x:c r="G18" s="32" t="n">
        <x:f>IF($G$26="VALID",G17*B19+B20,"")</x:f>
        <x:v>1.214471986417657</x:v>
      </x:c>
      <x:c r="H18" t="str">
        <x:v>USD/order</x:v>
      </x:c>
    </x:row>
    <x:row r="19" ht="23" customHeight="1">
      <x:c r="A19" t="str">
        <x:v>Percentage selling fee</x:v>
      </x:c>
      <x:c r="B19" s="26" t="n">
        <x:v>0.08</x:v>
      </x:c>
      <x:c r="C19" t="str">
        <x:v>fraction</x:v>
      </x:c>
      <x:c r="D19" t="str">
        <x:v>8%=0.08</x:v>
      </x:c>
      <x:c r="F19" t="str">
        <x:v>Estimated pre-tax profit</x:v>
      </x:c>
      <x:c r="G19" s="32" t="n">
        <x:f>IF($G$26="VALID",G17-G14-G18,"")</x:f>
        <x:v>3.4292699490662124</x:v>
      </x:c>
      <x:c r="H19" t="str">
        <x:v>USD/order</x:v>
      </x:c>
    </x:row>
    <x:row r="20" ht="23" customHeight="1">
      <x:c r="A20" t="str">
        <x:v>Fixed fee per order</x:v>
      </x:c>
      <x:c r="B20" s="16" t="n">
        <x:v>0.3</x:v>
      </x:c>
      <x:c r="C20" t="str">
        <x:v>USD/order</x:v>
      </x:c>
      <x:c r="D20" t="str">
        <x:v>Charged once per order</x:v>
      </x:c>
      <x:c r="F20" t="str">
        <x:v>Actual profit margin</x:v>
      </x:c>
      <x:c r="G20" s="28" t="n">
        <x:f>IF($G$26="VALID",IFERROR(G19/G17,0),"")</x:f>
        <x:v>0.2999999999999999</x:v>
      </x:c>
      <x:c r="H20" t="str">
        <x:v>fraction</x:v>
      </x:c>
    </x:row>
    <x:row r="21" ht="23" customHeight="1">
      <x:c r="A21" t="str">
        <x:v>Target profit margin</x:v>
      </x:c>
      <x:c r="B21" s="26" t="n">
        <x:v>0.3</x:v>
      </x:c>
      <x:c r="C21" t="str">
        <x:v>fraction</x:v>
      </x:c>
      <x:c r="D21" t="str">
        <x:v>Margin on customer revenue, not markup</x:v>
      </x:c>
      <x:c r="F21" t="str">
        <x:v>Profit per item</x:v>
      </x:c>
      <x:c r="G21" s="32" t="n">
        <x:f>IF($G$26="VALID",IFERROR(G19/B22,0),"")</x:f>
        <x:v>3.4292699490662124</x:v>
      </x:c>
      <x:c r="H21" t="str">
        <x:v>USD/item</x:v>
      </x:c>
    </x:row>
    <x:row r="22" ht="23" customHeight="1">
      <x:c r="A22" t="str">
        <x:v>Items sold per order</x:v>
      </x:c>
      <x:c r="B22" s="16" t="n">
        <x:v>1</x:v>
      </x:c>
      <x:c r="C22" t="str">
        <x:v>items</x:v>
      </x:c>
      <x:c r="D22" t="str">
        <x:v>Whole number, at least 1</x:v>
      </x:c>
      <x:c r="F22" t="str">
        <x:v>Profit / item production cost</x:v>
      </x:c>
      <x:c r="G22" s="28" t="n">
        <x:f>IF($G$26="VALID",IFERROR(G21/G13,0),"")</x:f>
        <x:v>0.5052586078372315</x:v>
      </x:c>
      <x:c r="H22" t="str">
        <x:v>fraction</x:v>
      </x:c>
    </x:row>
    <x:row r="23" ht="23" customHeight="1">
      <x:c r="A23" t="str">
        <x:v>Packaging cost per order</x:v>
      </x:c>
      <x:c r="B23" s="16" t="n">
        <x:v>0</x:v>
      </x:c>
      <x:c r="C23" t="str">
        <x:v>USD/order</x:v>
      </x:c>
      <x:c r="D23" t="str">
        <x:v>Charged once</x:v>
      </x:c>
      <x:c r="F23" t="str">
        <x:v>Machine + electricity per hour</x:v>
      </x:c>
      <x:c r="G23" s="30" t="n">
        <x:f>IF($G$26="VALID",(IFERROR(B13/B14+B11/1000*B12,0))+B26,"")</x:f>
        <x:v>0.1216</x:v>
      </x:c>
      <x:c r="H23" t="str">
        <x:v>USD/h</x:v>
      </x:c>
    </x:row>
    <x:row r="24" ht="23" customHeight="1">
      <x:c r="A24" t="str">
        <x:v>Seller-paid shipping</x:v>
      </x:c>
      <x:c r="B24" s="16" t="n">
        <x:v>0</x:v>
      </x:c>
      <x:c r="C24" t="str">
        <x:v>USD/order</x:v>
      </x:c>
      <x:c r="D24" t="str">
        <x:v>Expense, not the amount billed to buyer</x:v>
      </x:c>
    </x:row>
    <x:row r="25" ht="23" customHeight="1">
      <x:c r="A25" t="str">
        <x:v>Buyer-paid shipping</x:v>
      </x:c>
      <x:c r="B25" s="16" t="n">
        <x:v>0</x:v>
      </x:c>
      <x:c r="C25" t="str">
        <x:v>USD/order</x:v>
      </x:c>
      <x:c r="D25" t="str">
        <x:v>Part of gross revenue</x:v>
      </x:c>
    </x:row>
    <x:row r="26" ht="28" customHeight="1">
      <x:c r="A26" t="str">
        <x:v>Maintenance reserve per hour USD</x:v>
      </x:c>
      <x:c r="B26" s="16" t="n">
        <x:v>0</x:v>
      </x:c>
      <x:c r="F26" s="10" t="str">
        <x:v>INPUT STATUS</x:v>
      </x:c>
      <x:c r="G26" t="str">
        <x:f>IF(AND(COUNT(B6:B27)=22,MIN(B6:B27)&gt;=0,MAX(B6:B27)&lt;=10000000000,B7&gt;0,B14&gt;0,B10&gt;=1,MOD(B10,1)=0,B10&lt;=100000,B22&gt;=1,MOD(B22,1)=0,B22&lt;=100000,B17&lt;=0.95,B19&lt;1,B21&lt;1,B19+B21&lt;1),"VALID","INVALID INPUTS - review blue cells")</x:f>
        <x:v>VALID</x:v>
      </x:c>
      <x:c r="H26" t="str">
        <x:v>Invalid values make prices blank, never zero.</x:v>
      </x:c>
    </x:row>
    <x:row r="27">
      <x:c r="A27" t="str">
        <x:v>Design and order overhead USD</x:v>
      </x:c>
      <x:c r="B27" s="16" t="n">
        <x:v>0</x:v>
      </x:c>
      <x:c r="F27" t="str">
        <x:v>Fix blue fields before quoting.</x:v>
      </x:c>
      <x:c r="G27" t="str">
        <x:v>Failure 0-95%; item counts whole; fee + margin below 100%.</x:v>
      </x:c>
    </x:row>
    <x:row r="28">
      <x:c r="A28" t="str">
        <x:v>Formula assumptions: failure applies to an entire plate; fixed payment fee, packaging, and shipping expense apply once per order.</x:v>
      </x:c>
    </x:row>
    <x:row r="29">
      <x:c r="A29" t="str">
        <x:v>Shipping charged to buyer is included in order gross; the item price floors at $0 when charged shipping exceeds required gross.</x:v>
      </x:c>
    </x:row>
    <x:row r="30">
      <x:c r="A30" t="str">
        <x:v>Illustrative starting values only. Taxes, marketplace advertising, returns, and other overhead are not automatically included.</x:v>
      </x:c>
    </x:row>
  </x:sheetData>
  <x:mergeCells>
    <x:mergeCell ref="A1:D2"/>
    <x:mergeCell ref="A28:H28"/>
    <x:mergeCell ref="A29:H29"/>
    <x:mergeCell ref="A30:H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28" hidden="0" customWidth="1"/>
    <x:col min="3" max="3" width="21" hidden="0" customWidth="1"/>
    <x:col min="4" max="4" width="21" hidden="0" customWidth="1"/>
    <x:col min="5" max="5" width="21" hidden="0" customWidth="1"/>
    <x:col min="6" max="6" width="20" hidden="0" customWidth="1"/>
  </x:cols>
  <x:sheetData>
    <x:row r="1" ht="26" customHeight="1">
      <x:c r="A1" s="4" t="str">
        <x:v>PRINTCOST STUDIO  |  ORDER-SIZE QUOTES</x:v>
      </x:c>
      <x:c r="B1" s="4"/>
      <x:c r="C1" s="4"/>
      <x:c r="D1" s="4"/>
      <x:c r="E1" s="4"/>
      <x:c r="F1" s="4"/>
    </x:row>
    <x:row r="2" ht="26" customHeight="1">
      <x:c r="A2" s="4"/>
      <x:c r="B2" s="4"/>
      <x:c r="C2" s="4"/>
      <x:c r="D2" s="4"/>
      <x:c r="E2" s="4"/>
      <x:c r="F2" s="4"/>
    </x:row>
    <x:row r="4" ht="28" customHeight="1">
      <x:c r="A4" s="10" t="str">
        <x:v>ITEMS</x:v>
      </x:c>
      <x:c r="B4" s="10" t="str">
        <x:v>SUGGESTED UNIT PRICE</x:v>
      </x:c>
      <x:c r="C4" s="10" t="str">
        <x:v>ORDER GROSS</x:v>
      </x:c>
      <x:c r="D4" s="10" t="str">
        <x:v>SELLING FEES</x:v>
      </x:c>
      <x:c r="E4" s="10" t="str">
        <x:v>PRE-TAX PROFIT</x:v>
      </x:c>
      <x:c r="F4" s="10" t="str">
        <x:v>ACTUAL MARGIN</x:v>
      </x:c>
    </x:row>
    <x:row r="5" ht="26" customHeight="1">
      <x:c r="A5" t="n">
        <x:v>1</x:v>
      </x:c>
      <x:c r="B5" s="34" t="n">
        <x:f>IF('Cost Calculator'!$G$26="VALID",ROUNDUP(IFERROR(MAX(0,(('Cost Calculator'!$G$13*A5+'Cost Calculator'!$B$23+'Cost Calculator'!$B$24+'Cost Calculator'!$B$27+'Cost Calculator'!$B$20)/(1-'Cost Calculator'!$B$19-'Cost Calculator'!$B$21)-'Cost Calculator'!$B$25)/A5),0),2),"")</x:f>
        <x:v>11.430899830220712</x:v>
      </x:c>
      <x:c r="C5" s="34" t="n">
        <x:f>IF('Cost Calculator'!$G$26="VALID",B5*A5+'Cost Calculator'!B25,"")</x:f>
        <x:v>11.430899830220712</x:v>
      </x:c>
      <x:c r="D5" s="34" t="n">
        <x:f>IF('Cost Calculator'!$G$26="VALID",C5*'Cost Calculator'!B19+'Cost Calculator'!B20,"")</x:f>
        <x:v>1.214471986417657</x:v>
      </x:c>
      <x:c r="E5" s="34" t="n">
        <x:f>IF('Cost Calculator'!$G$26="VALID",C5-('Cost Calculator'!G13*A5+'Cost Calculator'!B23+'Cost Calculator'!B24+'Cost Calculator'!B27)-D5,"")</x:f>
        <x:v>3.4292699490662124</x:v>
      </x:c>
      <x:c r="F5" s="36" t="n">
        <x:f>IF('Cost Calculator'!$G$26="VALID",IFERROR(E5/C5,0),"")</x:f>
        <x:v>0.2999999999999999</x:v>
      </x:c>
      <x:c r="H5"/>
    </x:row>
    <x:row r="6" ht="26" customHeight="1">
      <x:c r="A6" t="n">
        <x:v>5</x:v>
      </x:c>
      <x:c r="B6" s="34" t="n">
        <x:f>IF('Cost Calculator'!$G$26="VALID",ROUNDUP(IFERROR(MAX(0,(('Cost Calculator'!$G$13*A6+'Cost Calculator'!$B$23+'Cost Calculator'!$B$24+'Cost Calculator'!$B$27+'Cost Calculator'!$B$20)/(1-'Cost Calculator'!$B$19-'Cost Calculator'!$B$21)-'Cost Calculator'!$B$25)/A6),0),2),"")</x:f>
        <x:v>11.043803056027162</x:v>
      </x:c>
      <x:c r="C6" s="34" t="n">
        <x:f>IF('Cost Calculator'!$G$26="VALID",B6*A6+'Cost Calculator'!B25,"")</x:f>
        <x:v>55.21901528013581</x:v>
      </x:c>
      <x:c r="D6" s="34" t="n">
        <x:f>IF('Cost Calculator'!$G$26="VALID",C6*'Cost Calculator'!B19+'Cost Calculator'!B20,"")</x:f>
        <x:v>4.7175212224108645</x:v>
      </x:c>
      <x:c r="E6" s="34" t="n">
        <x:f>IF('Cost Calculator'!$G$26="VALID",C6-('Cost Calculator'!G13*A6+'Cost Calculator'!B23+'Cost Calculator'!B24+'Cost Calculator'!B27)-D6,"")</x:f>
        <x:v>16.56570458404073</x:v>
      </x:c>
      <x:c r="F6" s="36" t="n">
        <x:f>IF('Cost Calculator'!$G$26="VALID",IFERROR(E6/C6,0),"")</x:f>
        <x:v>0.29999999999999977</x:v>
      </x:c>
      <x:c r="H6"/>
    </x:row>
    <x:row r="7" ht="26" customHeight="1">
      <x:c r="A7" t="n">
        <x:v>10</x:v>
      </x:c>
      <x:c r="B7" s="34" t="n">
        <x:f>IF('Cost Calculator'!$G$26="VALID",ROUNDUP(IFERROR(MAX(0,(('Cost Calculator'!$G$13*A7+'Cost Calculator'!$B$23+'Cost Calculator'!$B$24+'Cost Calculator'!$B$27+'Cost Calculator'!$B$20)/(1-'Cost Calculator'!$B$19-'Cost Calculator'!$B$21)-'Cost Calculator'!$B$25)/A7),0),2),"")</x:f>
        <x:v>10.99541595925297</x:v>
      </x:c>
      <x:c r="C7" s="34" t="n">
        <x:f>IF('Cost Calculator'!$G$26="VALID",B7*A7+'Cost Calculator'!B25,"")</x:f>
        <x:v>109.95415959252969</x:v>
      </x:c>
      <x:c r="D7" s="34" t="n">
        <x:f>IF('Cost Calculator'!$G$26="VALID",C7*'Cost Calculator'!B19+'Cost Calculator'!B20,"")</x:f>
        <x:v>9.096332767402377</x:v>
      </x:c>
      <x:c r="E7" s="34" t="n">
        <x:f>IF('Cost Calculator'!$G$26="VALID",C7-('Cost Calculator'!G13*A7+'Cost Calculator'!B23+'Cost Calculator'!B24+'Cost Calculator'!B27)-D7,"")</x:f>
        <x:v>32.9862478777589</x:v>
      </x:c>
      <x:c r="F7" s="36" t="n">
        <x:f>IF('Cost Calculator'!$G$26="VALID",IFERROR(E7/C7,0),"")</x:f>
        <x:v>0.29999999999999993</x:v>
      </x:c>
      <x:c r="H7"/>
    </x:row>
    <x:row r="8" ht="26" customHeight="1">
      <x:c r="A8" t="n">
        <x:v>25</x:v>
      </x:c>
      <x:c r="B8" s="34" t="n">
        <x:f>IF('Cost Calculator'!$G$26="VALID",ROUNDUP(IFERROR(MAX(0,(('Cost Calculator'!$G$13*A8+'Cost Calculator'!$B$23+'Cost Calculator'!$B$24+'Cost Calculator'!$B$27+'Cost Calculator'!$B$20)/(1-'Cost Calculator'!$B$19-'Cost Calculator'!$B$21)-'Cost Calculator'!$B$25)/A8),0),2),"")</x:f>
        <x:v>10.966383701188454</x:v>
      </x:c>
      <x:c r="C8" s="34" t="n">
        <x:f>IF('Cost Calculator'!$G$26="VALID",B8*A8+'Cost Calculator'!B25,"")</x:f>
        <x:v>274.15959252971135</x:v>
      </x:c>
      <x:c r="D8" s="34" t="n">
        <x:f>IF('Cost Calculator'!$G$26="VALID",C8*'Cost Calculator'!B19+'Cost Calculator'!B20,"")</x:f>
        <x:v>22.232767402376908</x:v>
      </x:c>
      <x:c r="E8" s="34" t="n">
        <x:f>IF('Cost Calculator'!$G$26="VALID",C8-('Cost Calculator'!G13*A8+'Cost Calculator'!B23+'Cost Calculator'!B24+'Cost Calculator'!B27)-D8,"")</x:f>
        <x:v>82.24787775891338</x:v>
      </x:c>
      <x:c r="F8" s="36" t="n">
        <x:f>IF('Cost Calculator'!$G$26="VALID",IFERROR(E8/C8,0),"")</x:f>
        <x:v>0.2999999999999999</x:v>
      </x:c>
    </x:row>
    <x:row r="9" ht="26" customHeight="1">
      <x:c r="A9" s="14" t="n">
        <x:f>IF('Cost Calculator'!$G$26="VALID",'Cost Calculator'!B22,"")</x:f>
        <x:v>1</x:v>
      </x:c>
      <x:c r="B9" s="38" t="n">
        <x:f>IF('Cost Calculator'!$G$26="VALID",ROUNDUP(IFERROR(MAX(0,(('Cost Calculator'!$G$13*A9+'Cost Calculator'!$B$23+'Cost Calculator'!$B$24+'Cost Calculator'!$B$27+'Cost Calculator'!$B$20)/(1-'Cost Calculator'!$B$19-'Cost Calculator'!$B$21)-'Cost Calculator'!$B$25)/A9),0),2),"")</x:f>
        <x:v>11.430899830220712</x:v>
      </x:c>
      <x:c r="C9" s="38" t="n">
        <x:f>IF('Cost Calculator'!$G$26="VALID",B9*A9+'Cost Calculator'!B25,"")</x:f>
        <x:v>11.430899830220712</x:v>
      </x:c>
      <x:c r="D9" s="38" t="n">
        <x:f>IF('Cost Calculator'!$G$26="VALID",C9*'Cost Calculator'!B19+'Cost Calculator'!B20,"")</x:f>
        <x:v>1.214471986417657</x:v>
      </x:c>
      <x:c r="E9" s="38" t="n">
        <x:f>IF('Cost Calculator'!$G$26="VALID",C9-('Cost Calculator'!G13*A9+'Cost Calculator'!B23+'Cost Calculator'!B24+'Cost Calculator'!B27)-D9,"")</x:f>
        <x:v>3.4292699490662124</x:v>
      </x:c>
      <x:c r="F9" s="39" t="n">
        <x:f>IF('Cost Calculator'!$G$26="VALID",IFERROR(E9/C9,0),"")</x:f>
        <x:v>0.2999999999999999</x:v>
      </x:c>
    </x:row>
    <x:row r="12">
      <x:c r="A12" t="str">
        <x:v>Each row uses the same production inputs but a different order quantity; fees, packing and shipping remain per order.</x:v>
      </x:c>
    </x:row>
    <x:row r="13">
      <x:c r="A13" t="str">
        <x:v>Order-size comparisons are not promises of demand or pre-approved volume discounts.</x:v>
      </x:c>
    </x:row>
  </x:sheetData>
  <x:mergeCells>
    <x:mergeCell ref="A1:F2"/>
    <x:mergeCell ref="A12:F12"/>
    <x:mergeCell ref="A13:F1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84" hidden="0" customWidth="1"/>
  </x:cols>
  <x:sheetData>
    <x:row r="1" ht="26" customHeight="1">
      <x:c r="A1" s="4" t="str">
        <x:v>PRINTCOST STUDIO  |  SPREADSHEET GUIDE</x:v>
      </x:c>
      <x:c r="B1" s="4"/>
      <x:c r="C1" s="4"/>
      <x:c r="D1" s="4"/>
    </x:row>
    <x:row r="2" ht="26" customHeight="1">
      <x:c r="A2" s="4"/>
      <x:c r="B2" s="4"/>
      <x:c r="C2" s="4"/>
      <x:c r="D2" s="4"/>
    </x:row>
    <x:row r="4" ht="26" customHeight="1">
      <x:c r="A4" s="42" t="str">
        <x:v>Purpose</x:v>
      </x:c>
      <x:c r="B4" t="str">
        <x:v>Editable FDM/FFF cost and pricing workbook matching the website formulas</x:v>
      </x:c>
    </x:row>
    <x:row r="5" ht="26" customHeight="1">
      <x:c r="A5" s="42" t="str">
        <x:v>Edit only</x:v>
      </x:c>
      <x:c r="B5" t="str">
        <x:v>Blue input cells in Cost Calculator!B6:B25</x:v>
      </x:c>
    </x:row>
    <x:row r="6" ht="26" customHeight="1">
      <x:c r="A6" s="42" t="str">
        <x:v>Outputs</x:v>
      </x:c>
      <x:c r="B6" t="str">
        <x:v>Green calculated cells in Cost Calculator!G6:G23; batch quotes in Batch Quotes</x:v>
      </x:c>
    </x:row>
    <x:row r="7" ht="26" customHeight="1">
      <x:c r="A7" s="42" t="str">
        <x:v>Spool materials</x:v>
      </x:c>
      <x:c r="B7" t="str">
        <x:v>Use your own slicer material grams, including supports</x:v>
      </x:c>
    </x:row>
    <x:row r="8" ht="26" customHeight="1">
      <x:c r="A8" s="42" t="str">
        <x:v>Failure model</x:v>
      </x:c>
      <x:c r="B8" t="str">
        <x:v>Whole-plate attempts are assumed independent; intermediate losses may differ</x:v>
      </x:c>
    </x:row>
    <x:row r="9" ht="26" customHeight="1">
      <x:c r="A9" s="42" t="str">
        <x:v>Fees and margins</x:v>
      </x:c>
      <x:c r="B9" t="str">
        <x:v>Target margin is profit / order revenue, not markup</x:v>
      </x:c>
    </x:row>
    <x:row r="10" ht="26" customHeight="1">
      <x:c r="A10" s="42" t="str">
        <x:v>Shipping</x:v>
      </x:c>
      <x:c r="B10" t="str">
        <x:v>Buyer-paid shipping is included in revenue; seller cost is an expense</x:v>
      </x:c>
    </x:row>
    <x:row r="11" ht="26" customHeight="1">
      <x:c r="A11" s="42" t="str">
        <x:v>No live rates</x:v>
      </x:c>
      <x:c r="B11" t="str">
        <x:v>No third-party pricing, material feeds, tax rates or paid API</x:v>
      </x:c>
    </x:row>
    <x:row r="12" ht="26" customHeight="1">
      <x:c r="A12" s="42" t="str">
        <x:v>Limitations</x:v>
      </x:c>
      <x:c r="B12" t="str">
        <x:v>FDM/FFF only; excludes VAT/sales tax, income tax, refunds, defects and unentered overhead</x:v>
      </x:c>
    </x:row>
    <x:row r="13" ht="26" customHeight="1">
      <x:c r="A13" s="42" t="str">
        <x:v>Methodology</x:v>
      </x:c>
      <x:c r="B13" t="str">
        <x:v>https://3d-printing-1r7.pages.dev/calculation-methodology/</x:v>
      </x:c>
    </x:row>
    <x:row r="14" ht="26" customHeight="1">
      <x:c r="A14" s="42" t="str">
        <x:v>License to use</x:v>
      </x:c>
      <x:c r="B14" t="str">
        <x:v>The owner may edit and use this workbook locally; not an independent cost certification</x:v>
      </x:c>
    </x:row>
    <x:row r="15" ht="26" customHeight="1">
      <x:c r="A15" s="42" t="str">
        <x:v>File version</x:v>
      </x:c>
      <x:c r="B15" t="str">
        <x:v>2026-11-03</x:v>
      </x:c>
    </x:row>
  </x:sheetData>
  <x:mergeCells>
    <x:mergeCell ref="A1:D2"/>
  </x:mergeCells>
  <x:pageMargins left="0.7" right="0.7" top="0.75" bottom="0.75" header="0.3" footer="0.3"/>
</x:worksheet>
</file>